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3256" windowHeight="12432"/>
  </bookViews>
  <sheets>
    <sheet name="Gage R&amp;R Wordsheet by Muelaner" sheetId="13" r:id="rId1"/>
  </sheets>
  <calcPr calcId="145621"/>
</workbook>
</file>

<file path=xl/calcChain.xml><?xml version="1.0" encoding="utf-8"?>
<calcChain xmlns="http://schemas.openxmlformats.org/spreadsheetml/2006/main">
  <c r="T21" i="13" l="1"/>
  <c r="S21" i="13"/>
  <c r="P21" i="13"/>
  <c r="O21" i="13"/>
  <c r="Q15" i="13"/>
  <c r="S8" i="13"/>
  <c r="S7" i="13"/>
  <c r="O3" i="13"/>
  <c r="Q3" i="13" l="1"/>
  <c r="O5" i="13" l="1"/>
  <c r="E3" i="13"/>
  <c r="E4" i="13"/>
  <c r="G4" i="13"/>
  <c r="E5" i="13"/>
  <c r="E6" i="13"/>
  <c r="E7" i="13"/>
  <c r="E8" i="13"/>
  <c r="E9" i="13"/>
  <c r="G9" i="13"/>
  <c r="E10" i="13"/>
  <c r="E11" i="13"/>
  <c r="E12" i="13"/>
  <c r="E13" i="13"/>
  <c r="E14" i="13"/>
  <c r="G14" i="13"/>
  <c r="E15" i="13"/>
  <c r="E16" i="13"/>
  <c r="E17" i="13"/>
  <c r="G17" i="13"/>
  <c r="E18" i="13"/>
  <c r="G18" i="13"/>
  <c r="E19" i="13"/>
  <c r="G19" i="13"/>
  <c r="E20" i="13"/>
  <c r="G20" i="13"/>
  <c r="E21" i="13"/>
  <c r="E22" i="13"/>
  <c r="D24" i="13"/>
  <c r="K3" i="13" s="1"/>
  <c r="B10" i="13"/>
  <c r="B8" i="13"/>
  <c r="G8" i="13" s="1"/>
  <c r="B4" i="13"/>
  <c r="Q2" i="13"/>
  <c r="Q13" i="13" s="1"/>
  <c r="P2" i="13"/>
  <c r="P13" i="13" s="1"/>
  <c r="O2" i="13"/>
  <c r="O13" i="13" s="1"/>
  <c r="G3" i="13" l="1"/>
  <c r="J3" i="13" s="1"/>
  <c r="G10" i="13"/>
  <c r="G13" i="13"/>
  <c r="G7" i="13"/>
  <c r="H3" i="13"/>
  <c r="O16" i="13"/>
  <c r="B6" i="13"/>
  <c r="O14" i="13"/>
  <c r="J4" i="13"/>
  <c r="Q14" i="13"/>
  <c r="G5" i="13" l="1"/>
  <c r="J5" i="13" s="1"/>
  <c r="G16" i="13"/>
  <c r="G6" i="13"/>
  <c r="G15" i="13"/>
  <c r="J7" i="13" l="1"/>
  <c r="J6" i="13"/>
  <c r="J8" i="13"/>
  <c r="J10" i="13" l="1"/>
  <c r="B11" i="13"/>
  <c r="F11" i="13" l="1"/>
  <c r="G22" i="13"/>
  <c r="F20" i="13"/>
  <c r="F10" i="13"/>
  <c r="F14" i="13"/>
  <c r="F9" i="13"/>
  <c r="F3" i="13"/>
  <c r="I3" i="13" s="1"/>
  <c r="F18" i="13"/>
  <c r="B12" i="13"/>
  <c r="F19" i="13" s="1"/>
  <c r="J9" i="13"/>
  <c r="F7" i="13" l="1"/>
  <c r="F17" i="13"/>
  <c r="F4" i="13"/>
  <c r="F5" i="13"/>
  <c r="F12" i="13"/>
  <c r="G12" i="13"/>
  <c r="J12" i="13" s="1"/>
  <c r="F8" i="13"/>
  <c r="F16" i="13"/>
  <c r="F15" i="13"/>
  <c r="F13" i="13"/>
  <c r="F22" i="13"/>
  <c r="F21" i="13"/>
  <c r="G21" i="13"/>
  <c r="P3" i="13"/>
  <c r="Q5" i="13" s="1"/>
  <c r="F6" i="13"/>
  <c r="G11" i="13"/>
  <c r="J11" i="13" s="1"/>
  <c r="J14" i="13"/>
  <c r="J13" i="13"/>
  <c r="J16" i="13" l="1"/>
  <c r="J17" i="13" l="1"/>
  <c r="J15" i="13"/>
  <c r="J19" i="13" l="1"/>
  <c r="J18" i="13"/>
  <c r="J20" i="13" l="1"/>
  <c r="J22" i="13" l="1"/>
  <c r="J21" i="13" l="1"/>
  <c r="Q4" i="13" s="1"/>
  <c r="Q6" i="13" s="1"/>
  <c r="P14" i="13" l="1"/>
  <c r="P5" i="13"/>
  <c r="S5" i="13" s="1"/>
  <c r="R5" i="13"/>
  <c r="P16" i="13" l="1"/>
  <c r="Q16" i="13" s="1"/>
  <c r="K19" i="13" l="1"/>
  <c r="K10" i="13"/>
  <c r="H15" i="13"/>
  <c r="H18" i="13"/>
  <c r="H10" i="13"/>
  <c r="I11" i="13"/>
  <c r="I16" i="13"/>
  <c r="I15" i="13"/>
  <c r="K13" i="13"/>
  <c r="I19" i="13"/>
  <c r="H22" i="13"/>
  <c r="I5" i="13"/>
  <c r="K8" i="13"/>
  <c r="K18" i="13"/>
  <c r="H20" i="13"/>
  <c r="K21" i="13"/>
  <c r="H12" i="13"/>
  <c r="I4" i="13"/>
  <c r="I7" i="13"/>
  <c r="K11" i="13"/>
  <c r="H13" i="13"/>
  <c r="H9" i="13"/>
  <c r="H4" i="13"/>
  <c r="K9" i="13"/>
  <c r="I12" i="13"/>
  <c r="I21" i="13"/>
  <c r="K6" i="13"/>
  <c r="I20" i="13"/>
  <c r="K12" i="13"/>
  <c r="H21" i="13"/>
  <c r="H11" i="13"/>
  <c r="H5" i="13"/>
  <c r="H6" i="13"/>
  <c r="I22" i="13"/>
  <c r="I9" i="13"/>
  <c r="K14" i="13"/>
  <c r="H14" i="13"/>
  <c r="K20" i="13"/>
  <c r="K15" i="13"/>
  <c r="H7" i="13"/>
  <c r="I18" i="13"/>
  <c r="I8" i="13"/>
  <c r="K7" i="13"/>
  <c r="K16" i="13"/>
  <c r="K17" i="13"/>
  <c r="H17" i="13"/>
  <c r="H19" i="13"/>
  <c r="I10" i="13"/>
  <c r="I17" i="13"/>
  <c r="K4" i="13"/>
  <c r="H16" i="13"/>
  <c r="H8" i="13"/>
  <c r="I13" i="13"/>
  <c r="I6" i="13"/>
  <c r="K22" i="13"/>
  <c r="K5" i="13"/>
  <c r="I14" i="13"/>
  <c r="R4" i="13" l="1"/>
  <c r="O4" i="13"/>
  <c r="P4" i="13"/>
  <c r="P15" i="13" l="1"/>
  <c r="P17" i="13" s="1"/>
  <c r="P6" i="13"/>
  <c r="O15" i="13"/>
  <c r="O17" i="13" s="1"/>
  <c r="O6" i="13"/>
  <c r="Q17" i="13"/>
  <c r="S4" i="13"/>
  <c r="S6" i="13" s="1"/>
  <c r="P10" i="13" l="1"/>
  <c r="O7" i="13"/>
  <c r="O8" i="13" s="1"/>
  <c r="P7" i="13"/>
  <c r="P8" i="13" s="1"/>
  <c r="O23" i="13" l="1"/>
  <c r="S23" i="13"/>
  <c r="P23" i="13"/>
  <c r="Q21" i="13"/>
  <c r="Q23" i="13" s="1"/>
  <c r="T23" i="13" l="1"/>
  <c r="U21" i="13"/>
  <c r="T22" i="13" l="1"/>
  <c r="U22" i="13"/>
  <c r="U23" i="13"/>
  <c r="O26" i="13" s="1"/>
  <c r="Q22" i="13"/>
  <c r="P22" i="13"/>
  <c r="O22" i="13"/>
  <c r="R21" i="13"/>
  <c r="S22" i="13"/>
  <c r="R23" i="13" l="1"/>
  <c r="R22" i="13"/>
  <c r="U24" i="13" l="1"/>
  <c r="O24" i="13"/>
  <c r="Q24" i="13"/>
  <c r="T24" i="13"/>
  <c r="R24" i="13"/>
  <c r="S24" i="13"/>
  <c r="P24" i="13"/>
</calcChain>
</file>

<file path=xl/comments1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sum all the measurement values with the same part id as the current row and then divide by the number of rows with this part id.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sum all the measurement values with the same opperator id as the current row and then divide by the number of rows with this opperator id.</t>
        </r>
      </text>
    </comment>
  </commentList>
</comments>
</file>

<file path=xl/sharedStrings.xml><?xml version="1.0" encoding="utf-8"?>
<sst xmlns="http://schemas.openxmlformats.org/spreadsheetml/2006/main" count="43" uniqueCount="32">
  <si>
    <t>Part id</t>
  </si>
  <si>
    <t>Opperator id</t>
  </si>
  <si>
    <t>Repeat id</t>
  </si>
  <si>
    <t>Measurement</t>
  </si>
  <si>
    <t>Part</t>
  </si>
  <si>
    <t>Opperator</t>
  </si>
  <si>
    <t>Squares for:</t>
  </si>
  <si>
    <t>Sum of Squares</t>
  </si>
  <si>
    <t>Degrees of Freedom</t>
  </si>
  <si>
    <t>Mean Squares</t>
  </si>
  <si>
    <t>Standard Deviation</t>
  </si>
  <si>
    <t>Repeatability</t>
  </si>
  <si>
    <t>Grand Mean</t>
  </si>
  <si>
    <t>Means:</t>
  </si>
  <si>
    <t>Number of</t>
  </si>
  <si>
    <t>Variance (VarComp)</t>
  </si>
  <si>
    <t>Two-Way ANOVA Table with Interaction</t>
  </si>
  <si>
    <t>Part*Opperator</t>
  </si>
  <si>
    <t>F</t>
  </si>
  <si>
    <t>P-Value</t>
  </si>
  <si>
    <t>Two-Way ANOVA Table without Interaction</t>
  </si>
  <si>
    <t>TOTAL Gauge R&amp;R</t>
  </si>
  <si>
    <t>TOTAL</t>
  </si>
  <si>
    <t>Alpha to test interaction:</t>
  </si>
  <si>
    <t>Part-to-part</t>
  </si>
  <si>
    <t>Reproducibility</t>
  </si>
  <si>
    <t>%Contribution</t>
  </si>
  <si>
    <t>No. of Distinct Categories</t>
  </si>
  <si>
    <t>%Study Varriation</t>
  </si>
  <si>
    <t>TOTAL Variation</t>
  </si>
  <si>
    <t>Gage R&amp;R Example - Copyright Dr Jody Muelaner, 2014
This worksheet and the Gage R&amp;R method it contains may be used freely for personal and business use and may be redistributed by any means provided this statement is included together with a link to the original source. Furthermore any webpage containing a link to a copy of this worksheet or a deriviative of it must contain a prominant link to the original source. The link to be used for the original source is:</t>
  </si>
  <si>
    <t>www.muelaner.com/quality-assurance/gage-r-and-r-excel/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</si>
</sst>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0"/>
    <numFmt numFmtId="166" formatCode="#,##0.000000000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5" fontId="0" fillId="0" borderId="8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0" fontId="6" fillId="7" borderId="26" xfId="1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1" fillId="6" borderId="2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 wrapText="1"/>
    </xf>
    <xf numFmtId="165" fontId="1" fillId="6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elaner.com/quality-assurance/gage-r-and-r-excel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tabSelected="1" topLeftCell="B1" zoomScaleNormal="100" workbookViewId="0">
      <selection activeCell="G33" sqref="G33"/>
    </sheetView>
  </sheetViews>
  <sheetFormatPr defaultColWidth="9.109375" defaultRowHeight="14.4" x14ac:dyDescent="0.3"/>
  <cols>
    <col min="1" max="1" width="5.109375" style="8" customWidth="1"/>
    <col min="2" max="2" width="10" style="8" customWidth="1"/>
    <col min="3" max="3" width="7.5546875" style="8" customWidth="1"/>
    <col min="4" max="4" width="13.33203125" style="8" customWidth="1"/>
    <col min="5" max="5" width="11.5546875" style="8" customWidth="1"/>
    <col min="6" max="6" width="11.44140625" style="8" customWidth="1"/>
    <col min="7" max="7" width="14" style="8" customWidth="1"/>
    <col min="8" max="8" width="12.109375" style="8" customWidth="1"/>
    <col min="9" max="9" width="14.6640625" style="8" customWidth="1"/>
    <col min="10" max="11" width="12.6640625" style="8" customWidth="1"/>
    <col min="12" max="12" width="3.33203125" style="8" customWidth="1"/>
    <col min="13" max="13" width="15" style="8" customWidth="1"/>
    <col min="14" max="14" width="16.88671875" style="8" customWidth="1"/>
    <col min="15" max="15" width="8.5546875" style="8" customWidth="1"/>
    <col min="16" max="16" width="9.5546875" style="8" customWidth="1"/>
    <col min="17" max="17" width="12.21875" style="8" customWidth="1"/>
    <col min="18" max="18" width="9.77734375" style="8" customWidth="1"/>
    <col min="19" max="19" width="14.109375" style="8" customWidth="1"/>
    <col min="20" max="20" width="13.77734375" style="8" customWidth="1"/>
    <col min="21" max="21" width="13.109375" style="8" customWidth="1"/>
    <col min="22" max="16384" width="9.109375" style="8"/>
  </cols>
  <sheetData>
    <row r="1" spans="1:22" ht="15" customHeight="1" thickTop="1" x14ac:dyDescent="0.3">
      <c r="A1" s="62" t="s">
        <v>0</v>
      </c>
      <c r="B1" s="55" t="s">
        <v>1</v>
      </c>
      <c r="C1" s="55" t="s">
        <v>2</v>
      </c>
      <c r="D1" s="55" t="s">
        <v>3</v>
      </c>
      <c r="E1" s="55" t="s">
        <v>13</v>
      </c>
      <c r="F1" s="55"/>
      <c r="G1" s="55"/>
      <c r="H1" s="55" t="s">
        <v>6</v>
      </c>
      <c r="I1" s="55"/>
      <c r="J1" s="55"/>
      <c r="K1" s="55"/>
      <c r="L1" s="23"/>
      <c r="M1" s="56" t="s">
        <v>16</v>
      </c>
      <c r="N1" s="56"/>
      <c r="O1" s="56"/>
      <c r="P1" s="56"/>
      <c r="Q1" s="56"/>
      <c r="R1" s="24"/>
      <c r="S1" s="25"/>
      <c r="T1" s="26"/>
      <c r="U1" s="23"/>
      <c r="V1" s="27"/>
    </row>
    <row r="2" spans="1:22" ht="13.8" customHeight="1" x14ac:dyDescent="0.3">
      <c r="A2" s="63"/>
      <c r="B2" s="47"/>
      <c r="C2" s="47"/>
      <c r="D2" s="47"/>
      <c r="E2" s="21" t="s">
        <v>4</v>
      </c>
      <c r="F2" s="21" t="s">
        <v>5</v>
      </c>
      <c r="G2" s="21" t="s">
        <v>11</v>
      </c>
      <c r="H2" s="21" t="s">
        <v>4</v>
      </c>
      <c r="I2" s="21" t="s">
        <v>5</v>
      </c>
      <c r="J2" s="21" t="s">
        <v>11</v>
      </c>
      <c r="K2" s="21" t="s">
        <v>22</v>
      </c>
      <c r="L2" s="28"/>
      <c r="M2" s="2"/>
      <c r="N2" s="2"/>
      <c r="O2" s="22" t="str">
        <f>H2</f>
        <v>Part</v>
      </c>
      <c r="P2" s="22" t="str">
        <f>I2</f>
        <v>Opperator</v>
      </c>
      <c r="Q2" s="22" t="str">
        <f>J2</f>
        <v>Repeatability</v>
      </c>
      <c r="R2" s="22" t="s">
        <v>22</v>
      </c>
      <c r="S2" s="22" t="s">
        <v>17</v>
      </c>
      <c r="T2" s="4"/>
      <c r="U2" s="28"/>
      <c r="V2" s="29"/>
    </row>
    <row r="3" spans="1:22" x14ac:dyDescent="0.3">
      <c r="A3" s="30">
        <v>1</v>
      </c>
      <c r="B3" s="9">
        <v>1</v>
      </c>
      <c r="C3" s="9">
        <v>1</v>
      </c>
      <c r="D3" s="18">
        <v>-2.5992303833957764</v>
      </c>
      <c r="E3" s="17">
        <f>SUMIF(  $A$3:$A$22,   "="&amp;A3, $D$3:$D$22 ) / COUNTIF( $A$3:$A$22,  "="&amp;A3  )</f>
        <v>-6.1927510720544019</v>
      </c>
      <c r="F3" s="17">
        <f>SUMIF($B$3:$B$22,"="&amp;B3,$D$3:$D$22)/COUNTIF($B$3:$B$22,"="&amp;B3)</f>
        <v>-6.2556368119568315</v>
      </c>
      <c r="G3" s="17">
        <f>SUMIFS($D$3:$D$22,$A$3:$A$22,"="&amp;A3,$B$3:$B$22,"="&amp;B3)/COUNTIFS($A$3:$A$22,"="&amp;A3,$B$3:$B$22,"="&amp;B3)</f>
        <v>-10.404482303388297</v>
      </c>
      <c r="H3" s="17">
        <f>(E3-$D$24)^2</f>
        <v>8.0489381746703348</v>
      </c>
      <c r="I3" s="17">
        <f t="shared" ref="I3:I22" si="0">(F3-$D$24)^2</f>
        <v>8.4097146622955332</v>
      </c>
      <c r="J3" s="17">
        <f>(D3-G3)^2</f>
        <v>60.921957534546941</v>
      </c>
      <c r="K3" s="17">
        <f>(D3-$D$24)^2</f>
        <v>0.57222511279731147</v>
      </c>
      <c r="L3" s="28"/>
      <c r="M3" s="45" t="s">
        <v>14</v>
      </c>
      <c r="N3" s="46"/>
      <c r="O3" s="11">
        <f>SUM(IF(FREQUENCY(A3:A22,A3:A22)&gt;0,1))</f>
        <v>5</v>
      </c>
      <c r="P3" s="11">
        <f>SUM(IF(FREQUENCY(B3:B22,B3:B22)&gt;0,1))</f>
        <v>2</v>
      </c>
      <c r="Q3" s="11">
        <f>SUM(IF(FREQUENCY(C3:C22,C3:C22)&gt;0,1))</f>
        <v>2</v>
      </c>
      <c r="R3" s="11"/>
      <c r="S3" s="12"/>
      <c r="T3" s="4"/>
      <c r="U3" s="28"/>
      <c r="V3" s="29"/>
    </row>
    <row r="4" spans="1:22" x14ac:dyDescent="0.3">
      <c r="A4" s="30">
        <v>1</v>
      </c>
      <c r="B4" s="9">
        <f>B3</f>
        <v>1</v>
      </c>
      <c r="C4" s="9">
        <v>2</v>
      </c>
      <c r="D4" s="18">
        <v>-18.209734223380817</v>
      </c>
      <c r="E4" s="17">
        <f t="shared" ref="E4:E22" si="1">SUMIF($A$3:$A$22,"="&amp;A4,$D$3:$D$22)/COUNTIF($A$3:$A$22,"="&amp;A4)</f>
        <v>-6.1927510720544019</v>
      </c>
      <c r="F4" s="17">
        <f t="shared" ref="F4:F22" si="2">SUMIF($B$3:$B$22,"="&amp;B4,$D$3:$D$22)/COUNTIF($B$3:$B$22,"="&amp;B4)</f>
        <v>-6.2556368119568315</v>
      </c>
      <c r="G4" s="17">
        <f t="shared" ref="G4:G21" si="3">SUMIFS($D$3:$D$22,$A$3:$A$22,"="&amp;A4,$B$3:$B$22,"="&amp;B4)/COUNTIFS($A$3:$A$22,"="&amp;A4,$B$3:$B$22,"="&amp;B4)</f>
        <v>-10.404482303388297</v>
      </c>
      <c r="H4" s="17">
        <f t="shared" ref="H4:H22" si="4">(E4-$D$24)^2</f>
        <v>8.0489381746703348</v>
      </c>
      <c r="I4" s="17">
        <f t="shared" si="0"/>
        <v>8.4097146622955332</v>
      </c>
      <c r="J4" s="17">
        <f t="shared" ref="J4:J22" si="5">(D4-G4)^2</f>
        <v>60.921957534546912</v>
      </c>
      <c r="K4" s="17">
        <f t="shared" ref="K4:K22" si="6">(D4-$D$24)^2</f>
        <v>220.64274836911073</v>
      </c>
      <c r="L4" s="28"/>
      <c r="M4" s="45" t="s">
        <v>7</v>
      </c>
      <c r="N4" s="46"/>
      <c r="O4" s="10">
        <f>SUM(H3:H22)</f>
        <v>63.864998992438473</v>
      </c>
      <c r="P4" s="10">
        <f>SUM(I3:I22)</f>
        <v>168.19429324591061</v>
      </c>
      <c r="Q4" s="10">
        <f>SUM(J3:J22)</f>
        <v>1054.7664982014287</v>
      </c>
      <c r="R4" s="10">
        <f>SUM(K3:K22)</f>
        <v>1342.9859795190091</v>
      </c>
      <c r="S4" s="13">
        <f>R4-O4-P4-Q4</f>
        <v>56.160189079231486</v>
      </c>
      <c r="T4" s="4"/>
      <c r="U4" s="28"/>
      <c r="V4" s="29"/>
    </row>
    <row r="5" spans="1:22" ht="14.4" customHeight="1" x14ac:dyDescent="0.3">
      <c r="A5" s="30">
        <v>2</v>
      </c>
      <c r="B5" s="9">
        <v>1</v>
      </c>
      <c r="C5" s="9">
        <v>1</v>
      </c>
      <c r="D5" s="18">
        <v>-15.217654851513785</v>
      </c>
      <c r="E5" s="17">
        <f t="shared" si="1"/>
        <v>-2.6132782285867648</v>
      </c>
      <c r="F5" s="17">
        <f t="shared" si="2"/>
        <v>-6.2556368119568315</v>
      </c>
      <c r="G5" s="17">
        <f t="shared" si="3"/>
        <v>-6.0563742280584441</v>
      </c>
      <c r="H5" s="17">
        <f t="shared" si="4"/>
        <v>0.55116931172034367</v>
      </c>
      <c r="I5" s="17">
        <f t="shared" si="0"/>
        <v>8.4097146622955332</v>
      </c>
      <c r="J5" s="17">
        <f t="shared" si="5"/>
        <v>83.929062661698268</v>
      </c>
      <c r="K5" s="17">
        <f t="shared" si="6"/>
        <v>140.70630483191647</v>
      </c>
      <c r="L5" s="28"/>
      <c r="M5" s="45" t="s">
        <v>8</v>
      </c>
      <c r="N5" s="46"/>
      <c r="O5" s="11">
        <f>O3-1</f>
        <v>4</v>
      </c>
      <c r="P5" s="11">
        <f>P3-1</f>
        <v>1</v>
      </c>
      <c r="Q5" s="11">
        <f>(O3*P3*(Q3-1))</f>
        <v>10</v>
      </c>
      <c r="R5" s="11">
        <f>(O3*P3*Q3)-1</f>
        <v>19</v>
      </c>
      <c r="S5" s="12">
        <f>O5*P5</f>
        <v>4</v>
      </c>
      <c r="T5" s="4"/>
      <c r="U5" s="28"/>
      <c r="V5" s="29"/>
    </row>
    <row r="6" spans="1:22" x14ac:dyDescent="0.3">
      <c r="A6" s="30">
        <v>2</v>
      </c>
      <c r="B6" s="9">
        <f t="shared" ref="B6:B12" si="7">B5</f>
        <v>1</v>
      </c>
      <c r="C6" s="9">
        <v>2</v>
      </c>
      <c r="D6" s="18">
        <v>3.1049063953968967</v>
      </c>
      <c r="E6" s="17">
        <f t="shared" si="1"/>
        <v>-2.6132782285867648</v>
      </c>
      <c r="F6" s="17">
        <f t="shared" si="2"/>
        <v>-6.2556368119568315</v>
      </c>
      <c r="G6" s="17">
        <f t="shared" si="3"/>
        <v>-6.0563742280584441</v>
      </c>
      <c r="H6" s="17">
        <f t="shared" si="4"/>
        <v>0.55116931172034367</v>
      </c>
      <c r="I6" s="17">
        <f t="shared" si="0"/>
        <v>8.4097146622955332</v>
      </c>
      <c r="J6" s="17">
        <f t="shared" si="5"/>
        <v>83.929062661698268</v>
      </c>
      <c r="K6" s="17">
        <f t="shared" si="6"/>
        <v>41.739254209678798</v>
      </c>
      <c r="L6" s="28"/>
      <c r="M6" s="45" t="s">
        <v>9</v>
      </c>
      <c r="N6" s="46"/>
      <c r="O6" s="10">
        <f>O4/O5</f>
        <v>15.966249748109618</v>
      </c>
      <c r="P6" s="10">
        <f>P4/P5</f>
        <v>168.19429324591061</v>
      </c>
      <c r="Q6" s="10">
        <f>Q4/Q5</f>
        <v>105.47664982014287</v>
      </c>
      <c r="R6" s="10"/>
      <c r="S6" s="10">
        <f>S4/S5</f>
        <v>14.040047269807872</v>
      </c>
      <c r="T6" s="4"/>
      <c r="U6" s="28"/>
      <c r="V6" s="29"/>
    </row>
    <row r="7" spans="1:22" x14ac:dyDescent="0.3">
      <c r="A7" s="30">
        <v>3</v>
      </c>
      <c r="B7" s="9">
        <v>1</v>
      </c>
      <c r="C7" s="9">
        <v>1</v>
      </c>
      <c r="D7" s="18">
        <v>-0.27211477399155742</v>
      </c>
      <c r="E7" s="17">
        <f t="shared" si="1"/>
        <v>-1.2930607543948498</v>
      </c>
      <c r="F7" s="17">
        <f t="shared" si="2"/>
        <v>-6.2556368119568315</v>
      </c>
      <c r="G7" s="17">
        <f t="shared" si="3"/>
        <v>-1.4288873300433305</v>
      </c>
      <c r="H7" s="17">
        <f t="shared" si="4"/>
        <v>4.2544229389963721</v>
      </c>
      <c r="I7" s="17">
        <f t="shared" si="0"/>
        <v>8.4097146622955332</v>
      </c>
      <c r="J7" s="17">
        <f t="shared" si="5"/>
        <v>1.3381227464345522</v>
      </c>
      <c r="K7" s="17">
        <f t="shared" si="6"/>
        <v>9.5084115584733535</v>
      </c>
      <c r="L7" s="28"/>
      <c r="M7" s="45" t="s">
        <v>18</v>
      </c>
      <c r="N7" s="46"/>
      <c r="O7" s="10">
        <f>O6/S6</f>
        <v>1.1371934468086806</v>
      </c>
      <c r="P7" s="10">
        <f>P6/S6</f>
        <v>11.979610183193653</v>
      </c>
      <c r="Q7" s="31"/>
      <c r="R7" s="31"/>
      <c r="S7" s="10">
        <f>S6/Q6</f>
        <v>0.13311047794700287</v>
      </c>
      <c r="T7" s="4"/>
      <c r="U7" s="28"/>
      <c r="V7" s="29"/>
    </row>
    <row r="8" spans="1:22" x14ac:dyDescent="0.3">
      <c r="A8" s="30">
        <v>3</v>
      </c>
      <c r="B8" s="9">
        <f>B7</f>
        <v>1</v>
      </c>
      <c r="C8" s="9">
        <v>2</v>
      </c>
      <c r="D8" s="18">
        <v>-2.5856598860951037</v>
      </c>
      <c r="E8" s="17">
        <f t="shared" si="1"/>
        <v>-1.2930607543948498</v>
      </c>
      <c r="F8" s="17">
        <f t="shared" si="2"/>
        <v>-6.2556368119568315</v>
      </c>
      <c r="G8" s="17">
        <f t="shared" si="3"/>
        <v>-1.4288873300433305</v>
      </c>
      <c r="H8" s="17">
        <f t="shared" si="4"/>
        <v>4.2544229389963721</v>
      </c>
      <c r="I8" s="17">
        <f t="shared" si="0"/>
        <v>8.4097146622955332</v>
      </c>
      <c r="J8" s="17">
        <f t="shared" si="5"/>
        <v>1.3381227464345529</v>
      </c>
      <c r="K8" s="17">
        <f t="shared" si="6"/>
        <v>0.59294022923222622</v>
      </c>
      <c r="L8" s="28"/>
      <c r="M8" s="45" t="s">
        <v>19</v>
      </c>
      <c r="N8" s="46"/>
      <c r="O8" s="10">
        <f>1-_xlfn.F.DIST(O7,O5,S5,TRUE)</f>
        <v>0.45192117523341069</v>
      </c>
      <c r="P8" s="10">
        <f>1-_xlfn.F.DIST(P7,P5,S5,TRUE)</f>
        <v>2.5790537121646473E-2</v>
      </c>
      <c r="Q8" s="31"/>
      <c r="R8" s="31"/>
      <c r="S8" s="10">
        <f>1-_xlfn.F.DIST(S7,S5,Q5,TRUE)</f>
        <v>0.96654813567974229</v>
      </c>
      <c r="T8" s="4"/>
      <c r="U8" s="28"/>
      <c r="V8" s="29"/>
    </row>
    <row r="9" spans="1:22" x14ac:dyDescent="0.3">
      <c r="A9" s="30">
        <v>4</v>
      </c>
      <c r="B9" s="9">
        <v>1</v>
      </c>
      <c r="C9" s="9">
        <v>1</v>
      </c>
      <c r="D9" s="18">
        <v>2.5403459111972024</v>
      </c>
      <c r="E9" s="17">
        <f t="shared" si="1"/>
        <v>-2.0924317853507008</v>
      </c>
      <c r="F9" s="17">
        <f t="shared" si="2"/>
        <v>-6.2556368119568315</v>
      </c>
      <c r="G9" s="17">
        <f t="shared" si="3"/>
        <v>-4.0379806703947239</v>
      </c>
      <c r="H9" s="17">
        <f t="shared" si="4"/>
        <v>1.5958112323805056</v>
      </c>
      <c r="I9" s="17">
        <f t="shared" si="0"/>
        <v>8.4097146622955332</v>
      </c>
      <c r="J9" s="17">
        <f t="shared" si="5"/>
        <v>43.274380614078922</v>
      </c>
      <c r="K9" s="17">
        <f t="shared" si="6"/>
        <v>34.76319239844284</v>
      </c>
      <c r="L9" s="28"/>
      <c r="M9" s="4"/>
      <c r="N9" s="4"/>
      <c r="O9" s="4"/>
      <c r="P9" s="4"/>
      <c r="Q9" s="4"/>
      <c r="R9" s="4"/>
      <c r="S9" s="4"/>
      <c r="T9" s="4"/>
      <c r="U9" s="28"/>
      <c r="V9" s="29"/>
    </row>
    <row r="10" spans="1:22" ht="14.4" customHeight="1" x14ac:dyDescent="0.3">
      <c r="A10" s="30">
        <v>4</v>
      </c>
      <c r="B10" s="9">
        <f t="shared" si="7"/>
        <v>1</v>
      </c>
      <c r="C10" s="9">
        <v>2</v>
      </c>
      <c r="D10" s="18">
        <v>-10.616307251986651</v>
      </c>
      <c r="E10" s="17">
        <f t="shared" si="1"/>
        <v>-2.0924317853507008</v>
      </c>
      <c r="F10" s="17">
        <f t="shared" si="2"/>
        <v>-6.2556368119568315</v>
      </c>
      <c r="G10" s="17">
        <f t="shared" si="3"/>
        <v>-4.0379806703947239</v>
      </c>
      <c r="H10" s="17">
        <f t="shared" si="4"/>
        <v>1.5958112323805056</v>
      </c>
      <c r="I10" s="17">
        <f t="shared" si="0"/>
        <v>8.4097146622955332</v>
      </c>
      <c r="J10" s="17">
        <f t="shared" si="5"/>
        <v>43.274380614078929</v>
      </c>
      <c r="K10" s="17">
        <f t="shared" si="6"/>
        <v>52.716620840933025</v>
      </c>
      <c r="L10" s="28"/>
      <c r="M10" s="45" t="s">
        <v>23</v>
      </c>
      <c r="N10" s="57"/>
      <c r="O10" s="10">
        <v>0.25</v>
      </c>
      <c r="P10" s="58" t="str">
        <f>IF(S8&gt;O10,"Interaction is not significant","Interaction is significant")</f>
        <v>Interaction is not significant</v>
      </c>
      <c r="Q10" s="59"/>
      <c r="R10" s="60"/>
      <c r="S10" s="15"/>
      <c r="T10" s="4"/>
      <c r="U10" s="28"/>
      <c r="V10" s="29"/>
    </row>
    <row r="11" spans="1:22" x14ac:dyDescent="0.3">
      <c r="A11" s="30">
        <v>5</v>
      </c>
      <c r="B11" s="9">
        <f t="shared" si="7"/>
        <v>1</v>
      </c>
      <c r="C11" s="9">
        <v>1</v>
      </c>
      <c r="D11" s="18">
        <v>-15.7431697165032</v>
      </c>
      <c r="E11" s="17">
        <f t="shared" si="1"/>
        <v>-4.5869082022636212</v>
      </c>
      <c r="F11" s="17">
        <f t="shared" si="2"/>
        <v>-6.2556368119568315</v>
      </c>
      <c r="G11" s="17">
        <f t="shared" si="3"/>
        <v>-9.350459527899357</v>
      </c>
      <c r="H11" s="17">
        <f t="shared" si="4"/>
        <v>1.5159080903420639</v>
      </c>
      <c r="I11" s="17">
        <f t="shared" si="0"/>
        <v>8.4097146622955332</v>
      </c>
      <c r="J11" s="17">
        <f t="shared" si="5"/>
        <v>40.866743555479381</v>
      </c>
      <c r="K11" s="17">
        <f t="shared" si="6"/>
        <v>153.44975261529979</v>
      </c>
      <c r="L11" s="28"/>
      <c r="M11" s="4"/>
      <c r="N11" s="4"/>
      <c r="O11" s="4"/>
      <c r="P11" s="4"/>
      <c r="Q11" s="4"/>
      <c r="R11" s="4"/>
      <c r="S11" s="4"/>
      <c r="T11" s="4"/>
      <c r="U11" s="28"/>
      <c r="V11" s="29"/>
    </row>
    <row r="12" spans="1:22" x14ac:dyDescent="0.3">
      <c r="A12" s="30">
        <v>5</v>
      </c>
      <c r="B12" s="9">
        <f t="shared" si="7"/>
        <v>1</v>
      </c>
      <c r="C12" s="9">
        <v>2</v>
      </c>
      <c r="D12" s="18">
        <v>-2.9577493392955123</v>
      </c>
      <c r="E12" s="17">
        <f t="shared" si="1"/>
        <v>-4.5869082022636212</v>
      </c>
      <c r="F12" s="17">
        <f t="shared" si="2"/>
        <v>-6.2556368119568315</v>
      </c>
      <c r="G12" s="17">
        <f t="shared" si="3"/>
        <v>-9.350459527899357</v>
      </c>
      <c r="H12" s="17">
        <f t="shared" si="4"/>
        <v>1.5159080903420639</v>
      </c>
      <c r="I12" s="17">
        <f t="shared" si="0"/>
        <v>8.4097146622955332</v>
      </c>
      <c r="J12" s="17">
        <f t="shared" si="5"/>
        <v>40.866743555479403</v>
      </c>
      <c r="K12" s="17">
        <f t="shared" si="6"/>
        <v>0.15835359272149194</v>
      </c>
      <c r="L12" s="28"/>
      <c r="M12" s="61" t="s">
        <v>20</v>
      </c>
      <c r="N12" s="61"/>
      <c r="O12" s="61"/>
      <c r="P12" s="61"/>
      <c r="Q12" s="61"/>
      <c r="R12" s="20"/>
      <c r="S12" s="5"/>
      <c r="T12" s="4"/>
      <c r="U12" s="28"/>
      <c r="V12" s="29"/>
    </row>
    <row r="13" spans="1:22" ht="12.6" customHeight="1" x14ac:dyDescent="0.3">
      <c r="A13" s="30">
        <v>1</v>
      </c>
      <c r="B13" s="9">
        <v>2</v>
      </c>
      <c r="C13" s="9">
        <v>1</v>
      </c>
      <c r="D13" s="18">
        <v>-5.5279474375883764</v>
      </c>
      <c r="E13" s="17">
        <f t="shared" si="1"/>
        <v>-6.1927510720544019</v>
      </c>
      <c r="F13" s="17">
        <f t="shared" si="2"/>
        <v>-0.45573520510330451</v>
      </c>
      <c r="G13" s="17">
        <f t="shared" si="3"/>
        <v>-1.9810198407205053</v>
      </c>
      <c r="H13" s="17">
        <f t="shared" si="4"/>
        <v>8.0489381746703348</v>
      </c>
      <c r="I13" s="17">
        <f t="shared" si="0"/>
        <v>8.4097146622955297</v>
      </c>
      <c r="J13" s="17">
        <f t="shared" si="5"/>
        <v>12.58069537742289</v>
      </c>
      <c r="K13" s="17">
        <f t="shared" si="6"/>
        <v>4.7187197161744452</v>
      </c>
      <c r="L13" s="28"/>
      <c r="M13" s="2"/>
      <c r="N13" s="2"/>
      <c r="O13" s="22" t="str">
        <f>O2</f>
        <v>Part</v>
      </c>
      <c r="P13" s="22" t="str">
        <f>P2</f>
        <v>Opperator</v>
      </c>
      <c r="Q13" s="22" t="str">
        <f>Q2</f>
        <v>Repeatability</v>
      </c>
      <c r="R13" s="3"/>
      <c r="S13" s="4"/>
      <c r="T13" s="4"/>
      <c r="U13" s="28"/>
      <c r="V13" s="29"/>
    </row>
    <row r="14" spans="1:22" x14ac:dyDescent="0.3">
      <c r="A14" s="30">
        <v>1</v>
      </c>
      <c r="B14" s="9">
        <v>2</v>
      </c>
      <c r="C14" s="9">
        <v>2</v>
      </c>
      <c r="D14" s="18">
        <v>1.5659077561473658</v>
      </c>
      <c r="E14" s="17">
        <f t="shared" si="1"/>
        <v>-6.1927510720544019</v>
      </c>
      <c r="F14" s="17">
        <f t="shared" si="2"/>
        <v>-0.45573520510330451</v>
      </c>
      <c r="G14" s="17">
        <f t="shared" si="3"/>
        <v>-1.9810198407205053</v>
      </c>
      <c r="H14" s="17">
        <f t="shared" si="4"/>
        <v>8.0489381746703348</v>
      </c>
      <c r="I14" s="17">
        <f t="shared" si="0"/>
        <v>8.4097146622955297</v>
      </c>
      <c r="J14" s="17">
        <f t="shared" si="5"/>
        <v>12.58069537742289</v>
      </c>
      <c r="K14" s="17">
        <f t="shared" si="6"/>
        <v>24.222085184511798</v>
      </c>
      <c r="L14" s="28"/>
      <c r="M14" s="45" t="s">
        <v>14</v>
      </c>
      <c r="N14" s="46"/>
      <c r="O14" s="11">
        <f>O3</f>
        <v>5</v>
      </c>
      <c r="P14" s="11">
        <f t="shared" ref="P14:Q15" si="8">P3</f>
        <v>2</v>
      </c>
      <c r="Q14" s="11">
        <f t="shared" si="8"/>
        <v>2</v>
      </c>
      <c r="R14" s="3"/>
      <c r="S14" s="5"/>
      <c r="T14" s="4"/>
      <c r="U14" s="28"/>
      <c r="V14" s="29"/>
    </row>
    <row r="15" spans="1:22" x14ac:dyDescent="0.3">
      <c r="A15" s="30">
        <v>2</v>
      </c>
      <c r="B15" s="9">
        <v>2</v>
      </c>
      <c r="C15" s="9">
        <v>1</v>
      </c>
      <c r="D15" s="18">
        <v>-3.8047540400735675</v>
      </c>
      <c r="E15" s="17">
        <f t="shared" si="1"/>
        <v>-2.6132782285867648</v>
      </c>
      <c r="F15" s="17">
        <f t="shared" si="2"/>
        <v>-0.45573520510330451</v>
      </c>
      <c r="G15" s="17">
        <f t="shared" si="3"/>
        <v>0.82981777088491437</v>
      </c>
      <c r="H15" s="17">
        <f t="shared" si="4"/>
        <v>0.55116931172034367</v>
      </c>
      <c r="I15" s="17">
        <f t="shared" si="0"/>
        <v>8.4097146622955297</v>
      </c>
      <c r="J15" s="17">
        <f t="shared" si="5"/>
        <v>21.479255870930984</v>
      </c>
      <c r="K15" s="17">
        <f t="shared" si="6"/>
        <v>0.20166209695435378</v>
      </c>
      <c r="L15" s="28"/>
      <c r="M15" s="45" t="s">
        <v>7</v>
      </c>
      <c r="N15" s="46"/>
      <c r="O15" s="10">
        <f>O4</f>
        <v>63.864998992438473</v>
      </c>
      <c r="P15" s="10">
        <f t="shared" si="8"/>
        <v>168.19429324591061</v>
      </c>
      <c r="Q15" s="10">
        <f>R4-P15-O15</f>
        <v>1110.9266872806602</v>
      </c>
      <c r="R15" s="3"/>
      <c r="S15" s="5"/>
      <c r="T15" s="4"/>
      <c r="U15" s="28"/>
      <c r="V15" s="29"/>
    </row>
    <row r="16" spans="1:22" x14ac:dyDescent="0.3">
      <c r="A16" s="30">
        <v>2</v>
      </c>
      <c r="B16" s="9">
        <v>2</v>
      </c>
      <c r="C16" s="9">
        <v>2</v>
      </c>
      <c r="D16" s="18">
        <v>5.4643895818433963</v>
      </c>
      <c r="E16" s="17">
        <f t="shared" si="1"/>
        <v>-2.6132782285867648</v>
      </c>
      <c r="F16" s="17">
        <f t="shared" si="2"/>
        <v>-0.45573520510330451</v>
      </c>
      <c r="G16" s="17">
        <f t="shared" si="3"/>
        <v>0.82981777088491437</v>
      </c>
      <c r="H16" s="17">
        <f t="shared" si="4"/>
        <v>0.55116931172034367</v>
      </c>
      <c r="I16" s="17">
        <f t="shared" si="0"/>
        <v>8.4097146622955297</v>
      </c>
      <c r="J16" s="17">
        <f t="shared" si="5"/>
        <v>21.479255870930984</v>
      </c>
      <c r="K16" s="17">
        <f t="shared" si="6"/>
        <v>77.793733419901798</v>
      </c>
      <c r="L16" s="28"/>
      <c r="M16" s="45" t="s">
        <v>8</v>
      </c>
      <c r="N16" s="46"/>
      <c r="O16" s="11">
        <f>O5</f>
        <v>4</v>
      </c>
      <c r="P16" s="11">
        <f>P5</f>
        <v>1</v>
      </c>
      <c r="Q16" s="11">
        <f>Q5+(O16*P16)</f>
        <v>14</v>
      </c>
      <c r="R16" s="3"/>
      <c r="S16" s="5"/>
      <c r="T16" s="4"/>
      <c r="U16" s="28"/>
      <c r="V16" s="29"/>
    </row>
    <row r="17" spans="1:22" x14ac:dyDescent="0.3">
      <c r="A17" s="30">
        <v>3</v>
      </c>
      <c r="B17" s="9">
        <v>2</v>
      </c>
      <c r="C17" s="9">
        <v>1</v>
      </c>
      <c r="D17" s="18">
        <v>6.7564658340268471</v>
      </c>
      <c r="E17" s="17">
        <f t="shared" si="1"/>
        <v>-1.2930607543948498</v>
      </c>
      <c r="F17" s="17">
        <f t="shared" si="2"/>
        <v>-0.45573520510330451</v>
      </c>
      <c r="G17" s="17">
        <f t="shared" si="3"/>
        <v>-1.1572341787463691</v>
      </c>
      <c r="H17" s="17">
        <f t="shared" si="4"/>
        <v>4.2544229389963721</v>
      </c>
      <c r="I17" s="17">
        <f t="shared" si="0"/>
        <v>8.4097146622955297</v>
      </c>
      <c r="J17" s="17">
        <f t="shared" si="5"/>
        <v>62.626647892166794</v>
      </c>
      <c r="K17" s="17">
        <f t="shared" si="6"/>
        <v>102.25561488692722</v>
      </c>
      <c r="L17" s="28"/>
      <c r="M17" s="45" t="s">
        <v>9</v>
      </c>
      <c r="N17" s="46"/>
      <c r="O17" s="10">
        <f>O15/O16</f>
        <v>15.966249748109618</v>
      </c>
      <c r="P17" s="10">
        <f>P15/P16</f>
        <v>168.19429324591061</v>
      </c>
      <c r="Q17" s="10">
        <f>Q15/Q16</f>
        <v>79.351906234332873</v>
      </c>
      <c r="R17" s="3"/>
      <c r="S17" s="4"/>
      <c r="T17" s="4"/>
      <c r="U17" s="28"/>
      <c r="V17" s="29"/>
    </row>
    <row r="18" spans="1:22" x14ac:dyDescent="0.3">
      <c r="A18" s="30">
        <v>3</v>
      </c>
      <c r="B18" s="9">
        <v>2</v>
      </c>
      <c r="C18" s="9">
        <v>2</v>
      </c>
      <c r="D18" s="18">
        <v>-9.0709341915195854</v>
      </c>
      <c r="E18" s="17">
        <f t="shared" si="1"/>
        <v>-1.2930607543948498</v>
      </c>
      <c r="F18" s="17">
        <f t="shared" si="2"/>
        <v>-0.45573520510330451</v>
      </c>
      <c r="G18" s="17">
        <f t="shared" si="3"/>
        <v>-1.1572341787463691</v>
      </c>
      <c r="H18" s="17">
        <f t="shared" si="4"/>
        <v>4.2544229389963721</v>
      </c>
      <c r="I18" s="17">
        <f t="shared" si="0"/>
        <v>8.4097146622955297</v>
      </c>
      <c r="J18" s="17">
        <f t="shared" si="5"/>
        <v>62.626647892166794</v>
      </c>
      <c r="K18" s="17">
        <f t="shared" si="6"/>
        <v>32.664061793164983</v>
      </c>
      <c r="L18" s="28"/>
      <c r="M18" s="6"/>
      <c r="N18" s="6"/>
      <c r="O18" s="7"/>
      <c r="P18" s="7"/>
      <c r="Q18" s="7"/>
      <c r="R18" s="4"/>
      <c r="S18" s="4"/>
      <c r="T18" s="4"/>
      <c r="U18" s="28"/>
      <c r="V18" s="29"/>
    </row>
    <row r="19" spans="1:22" ht="13.8" customHeight="1" x14ac:dyDescent="0.3">
      <c r="A19" s="30">
        <v>4</v>
      </c>
      <c r="B19" s="9">
        <v>2</v>
      </c>
      <c r="C19" s="9">
        <v>1</v>
      </c>
      <c r="D19" s="18">
        <v>11.634854238529684</v>
      </c>
      <c r="E19" s="17">
        <f t="shared" si="1"/>
        <v>-2.0924317853507008</v>
      </c>
      <c r="F19" s="17">
        <f t="shared" si="2"/>
        <v>-0.45573520510330451</v>
      </c>
      <c r="G19" s="17">
        <f t="shared" si="3"/>
        <v>-0.14688290030667783</v>
      </c>
      <c r="H19" s="17">
        <f t="shared" si="4"/>
        <v>1.5958112323805056</v>
      </c>
      <c r="I19" s="17">
        <f t="shared" si="0"/>
        <v>8.4097146622955297</v>
      </c>
      <c r="J19" s="17">
        <f t="shared" si="5"/>
        <v>138.80933000863604</v>
      </c>
      <c r="K19" s="17">
        <f t="shared" si="6"/>
        <v>224.71629689871824</v>
      </c>
      <c r="L19" s="28"/>
      <c r="M19" s="28"/>
      <c r="N19" s="28"/>
      <c r="O19" s="47" t="s">
        <v>24</v>
      </c>
      <c r="P19" s="47" t="s">
        <v>5</v>
      </c>
      <c r="Q19" s="47" t="s">
        <v>11</v>
      </c>
      <c r="R19" s="47" t="s">
        <v>29</v>
      </c>
      <c r="S19" s="47" t="s">
        <v>17</v>
      </c>
      <c r="T19" s="47" t="s">
        <v>25</v>
      </c>
      <c r="U19" s="47" t="s">
        <v>21</v>
      </c>
      <c r="V19" s="29"/>
    </row>
    <row r="20" spans="1:22" x14ac:dyDescent="0.3">
      <c r="A20" s="30">
        <v>4</v>
      </c>
      <c r="B20" s="9">
        <v>2</v>
      </c>
      <c r="C20" s="9">
        <v>2</v>
      </c>
      <c r="D20" s="18">
        <v>-11.928620039143039</v>
      </c>
      <c r="E20" s="17">
        <f t="shared" si="1"/>
        <v>-2.0924317853507008</v>
      </c>
      <c r="F20" s="17">
        <f t="shared" si="2"/>
        <v>-0.45573520510330451</v>
      </c>
      <c r="G20" s="17">
        <f t="shared" si="3"/>
        <v>-0.14688290030667783</v>
      </c>
      <c r="H20" s="17">
        <f t="shared" si="4"/>
        <v>1.5958112323805056</v>
      </c>
      <c r="I20" s="17">
        <f t="shared" si="0"/>
        <v>8.4097146622955297</v>
      </c>
      <c r="J20" s="17">
        <f t="shared" si="5"/>
        <v>138.80933000863604</v>
      </c>
      <c r="K20" s="17">
        <f t="shared" si="6"/>
        <v>73.495197893241979</v>
      </c>
      <c r="L20" s="28"/>
      <c r="M20" s="28"/>
      <c r="N20" s="28"/>
      <c r="O20" s="48"/>
      <c r="P20" s="48"/>
      <c r="Q20" s="48"/>
      <c r="R20" s="48"/>
      <c r="S20" s="48"/>
      <c r="T20" s="48"/>
      <c r="U20" s="48"/>
      <c r="V20" s="29"/>
    </row>
    <row r="21" spans="1:22" x14ac:dyDescent="0.3">
      <c r="A21" s="30">
        <v>5</v>
      </c>
      <c r="B21" s="9">
        <v>2</v>
      </c>
      <c r="C21" s="9">
        <v>1</v>
      </c>
      <c r="D21" s="18">
        <v>8.0224734069889791</v>
      </c>
      <c r="E21" s="17">
        <f t="shared" si="1"/>
        <v>-4.5869082022636212</v>
      </c>
      <c r="F21" s="17">
        <f t="shared" si="2"/>
        <v>-0.45573520510330451</v>
      </c>
      <c r="G21" s="17">
        <f t="shared" si="3"/>
        <v>0.17664312337211507</v>
      </c>
      <c r="H21" s="17">
        <f t="shared" si="4"/>
        <v>1.5159080903420639</v>
      </c>
      <c r="I21" s="17">
        <f t="shared" si="0"/>
        <v>8.4097146622955297</v>
      </c>
      <c r="J21" s="17">
        <f t="shared" si="5"/>
        <v>61.557052839319489</v>
      </c>
      <c r="K21" s="17">
        <f t="shared" si="6"/>
        <v>129.46251168496474</v>
      </c>
      <c r="L21" s="28"/>
      <c r="M21" s="45" t="s">
        <v>15</v>
      </c>
      <c r="N21" s="46"/>
      <c r="O21" s="10">
        <f>MAX(0,IF(P10="Interaction is not significant",(O17-Q17)/(P14*Q14),(O6-S6)/(P3*Q3)))</f>
        <v>0</v>
      </c>
      <c r="P21" s="10">
        <f>MAX(0,IF(P10="Interaction is not significant",(P17-Q17)/(O14*Q14),(P6-S6)/(O3*Q3)))</f>
        <v>8.8842387011577735</v>
      </c>
      <c r="Q21" s="10">
        <f>MAX(0,IF(P10="Interaction is not significant",Q17,Q6))</f>
        <v>79.351906234332873</v>
      </c>
      <c r="R21" s="10">
        <f>O21+U21</f>
        <v>88.236144935490643</v>
      </c>
      <c r="S21" s="10">
        <f>MAX(0,IF(P10="Interaction is not significant",0,(S6-Q6)/Q3))</f>
        <v>0</v>
      </c>
      <c r="T21" s="10">
        <f>P21+S21</f>
        <v>8.8842387011577735</v>
      </c>
      <c r="U21" s="10">
        <f>T21+Q21</f>
        <v>88.236144935490643</v>
      </c>
      <c r="V21" s="29"/>
    </row>
    <row r="22" spans="1:22" x14ac:dyDescent="0.3">
      <c r="A22" s="30">
        <v>5</v>
      </c>
      <c r="B22" s="9">
        <v>2</v>
      </c>
      <c r="C22" s="9">
        <v>2</v>
      </c>
      <c r="D22" s="18">
        <v>-7.669187160244749</v>
      </c>
      <c r="E22" s="17">
        <f t="shared" si="1"/>
        <v>-4.5869082022636212</v>
      </c>
      <c r="F22" s="17">
        <f t="shared" si="2"/>
        <v>-0.45573520510330451</v>
      </c>
      <c r="G22" s="17">
        <f>SUMIFS($D$3:$D$22,$A$3:$A$22,"="&amp;A22,$B$3:$B$22,"="&amp;B22)/COUNTIFS($A$3:$A$22,"="&amp;A22,$B$3:$B$22,"="&amp;B22)</f>
        <v>0.17664312337211507</v>
      </c>
      <c r="H22" s="17">
        <f t="shared" si="4"/>
        <v>1.5159080903420639</v>
      </c>
      <c r="I22" s="17">
        <f t="shared" si="0"/>
        <v>8.4097146622955297</v>
      </c>
      <c r="J22" s="17">
        <f t="shared" si="5"/>
        <v>61.557052839319489</v>
      </c>
      <c r="K22" s="17">
        <f t="shared" si="6"/>
        <v>18.606292185843881</v>
      </c>
      <c r="L22" s="28"/>
      <c r="M22" s="45" t="s">
        <v>26</v>
      </c>
      <c r="N22" s="46"/>
      <c r="O22" s="14">
        <f t="shared" ref="O22:U22" si="9">O21/($U$21+$O$21)</f>
        <v>0</v>
      </c>
      <c r="P22" s="14">
        <f t="shared" si="9"/>
        <v>0.1006870677277779</v>
      </c>
      <c r="Q22" s="14">
        <f t="shared" si="9"/>
        <v>0.89931293227222209</v>
      </c>
      <c r="R22" s="14">
        <f t="shared" si="9"/>
        <v>1</v>
      </c>
      <c r="S22" s="14">
        <f t="shared" si="9"/>
        <v>0</v>
      </c>
      <c r="T22" s="14">
        <f t="shared" si="9"/>
        <v>0.1006870677277779</v>
      </c>
      <c r="U22" s="14">
        <f t="shared" si="9"/>
        <v>1</v>
      </c>
      <c r="V22" s="29"/>
    </row>
    <row r="23" spans="1:22" x14ac:dyDescent="0.3">
      <c r="A23" s="32"/>
      <c r="B23" s="16"/>
      <c r="C23" s="16"/>
      <c r="D23" s="16"/>
      <c r="E23" s="16"/>
      <c r="F23" s="16"/>
      <c r="G23" s="16"/>
      <c r="H23" s="16"/>
      <c r="I23" s="16"/>
      <c r="J23" s="16"/>
      <c r="K23" s="40"/>
      <c r="L23" s="28"/>
      <c r="M23" s="45" t="s">
        <v>10</v>
      </c>
      <c r="N23" s="46"/>
      <c r="O23" s="10">
        <f t="shared" ref="O23:U23" si="10">SQRT(O21)</f>
        <v>0</v>
      </c>
      <c r="P23" s="10">
        <f t="shared" si="10"/>
        <v>2.9806440077872054</v>
      </c>
      <c r="Q23" s="10">
        <f t="shared" si="10"/>
        <v>8.9079686929362794</v>
      </c>
      <c r="R23" s="10">
        <f t="shared" si="10"/>
        <v>9.3934096544061489</v>
      </c>
      <c r="S23" s="10">
        <f t="shared" si="10"/>
        <v>0</v>
      </c>
      <c r="T23" s="10">
        <f t="shared" si="10"/>
        <v>2.9806440077872054</v>
      </c>
      <c r="U23" s="10">
        <f t="shared" si="10"/>
        <v>9.3934096544061489</v>
      </c>
      <c r="V23" s="29"/>
    </row>
    <row r="24" spans="1:22" ht="14.4" customHeight="1" x14ac:dyDescent="0.3">
      <c r="A24" s="33"/>
      <c r="B24" s="45" t="s">
        <v>12</v>
      </c>
      <c r="C24" s="46"/>
      <c r="D24" s="19">
        <f>AVERAGE(D3:D22)</f>
        <v>-3.3556860085300677</v>
      </c>
      <c r="E24" s="4"/>
      <c r="F24" s="4"/>
      <c r="G24" s="4"/>
      <c r="H24" s="4"/>
      <c r="I24" s="4"/>
      <c r="J24" s="41"/>
      <c r="K24" s="4"/>
      <c r="L24" s="28"/>
      <c r="M24" s="45" t="s">
        <v>28</v>
      </c>
      <c r="N24" s="46"/>
      <c r="O24" s="14">
        <f t="shared" ref="O24:U24" si="11">O23/$R$23</f>
        <v>0</v>
      </c>
      <c r="P24" s="14">
        <f t="shared" si="11"/>
        <v>0.31731225587389139</v>
      </c>
      <c r="Q24" s="14">
        <f t="shared" si="11"/>
        <v>0.94832111242564998</v>
      </c>
      <c r="R24" s="14">
        <f t="shared" si="11"/>
        <v>1</v>
      </c>
      <c r="S24" s="14">
        <f t="shared" si="11"/>
        <v>0</v>
      </c>
      <c r="T24" s="14">
        <f t="shared" si="11"/>
        <v>0.31731225587389139</v>
      </c>
      <c r="U24" s="14">
        <f t="shared" si="11"/>
        <v>1</v>
      </c>
      <c r="V24" s="29"/>
    </row>
    <row r="25" spans="1:22" ht="14.4" customHeight="1" thickBot="1" x14ac:dyDescent="0.35">
      <c r="A25" s="33"/>
      <c r="B25" s="4"/>
      <c r="C25" s="4"/>
      <c r="D25" s="4"/>
      <c r="E25" s="4"/>
      <c r="F25" s="4"/>
      <c r="G25" s="4"/>
      <c r="H25" s="4"/>
      <c r="I25" s="4"/>
      <c r="J25" s="4"/>
      <c r="K25" s="4"/>
      <c r="L25" s="28"/>
      <c r="M25" s="4"/>
      <c r="N25" s="4"/>
      <c r="O25" s="4"/>
      <c r="P25" s="4"/>
      <c r="Q25" s="4"/>
      <c r="R25" s="28"/>
      <c r="S25" s="28"/>
      <c r="T25" s="28"/>
      <c r="U25" s="28"/>
      <c r="V25" s="29"/>
    </row>
    <row r="26" spans="1:22" ht="13.8" customHeight="1" thickTop="1" thickBot="1" x14ac:dyDescent="0.35">
      <c r="A26" s="33"/>
      <c r="B26" s="49" t="s">
        <v>30</v>
      </c>
      <c r="C26" s="50"/>
      <c r="D26" s="50"/>
      <c r="E26" s="50"/>
      <c r="F26" s="50"/>
      <c r="G26" s="50"/>
      <c r="H26" s="50"/>
      <c r="I26" s="50"/>
      <c r="J26" s="50"/>
      <c r="K26" s="51"/>
      <c r="L26" s="28"/>
      <c r="M26" s="45" t="s">
        <v>27</v>
      </c>
      <c r="N26" s="46"/>
      <c r="O26" s="11">
        <f>MAX(1,TRUNC((O23/U23)*1.41))</f>
        <v>1</v>
      </c>
      <c r="P26" s="5"/>
      <c r="Q26" s="34"/>
      <c r="R26" s="28"/>
      <c r="S26" s="28"/>
      <c r="T26" s="28"/>
      <c r="U26" s="28"/>
      <c r="V26" s="29"/>
    </row>
    <row r="27" spans="1:22" ht="34.200000000000003" customHeight="1" thickBot="1" x14ac:dyDescent="0.35">
      <c r="A27" s="33"/>
      <c r="B27" s="52"/>
      <c r="C27" s="53"/>
      <c r="D27" s="53"/>
      <c r="E27" s="53"/>
      <c r="F27" s="53"/>
      <c r="G27" s="53"/>
      <c r="H27" s="53"/>
      <c r="I27" s="53"/>
      <c r="J27" s="53"/>
      <c r="K27" s="54"/>
      <c r="L27" s="28"/>
      <c r="M27" s="28"/>
      <c r="N27" s="35"/>
      <c r="O27" s="28"/>
      <c r="P27" s="28"/>
      <c r="Q27" s="28"/>
      <c r="R27" s="28"/>
      <c r="S27" s="28"/>
      <c r="T27" s="28"/>
      <c r="U27" s="28"/>
      <c r="V27" s="29"/>
    </row>
    <row r="28" spans="1:22" ht="15" customHeight="1" thickBot="1" x14ac:dyDescent="0.35">
      <c r="A28" s="36"/>
      <c r="B28" s="52"/>
      <c r="C28" s="53"/>
      <c r="D28" s="53"/>
      <c r="E28" s="53"/>
      <c r="F28" s="53"/>
      <c r="G28" s="53"/>
      <c r="H28" s="53"/>
      <c r="I28" s="53"/>
      <c r="J28" s="53"/>
      <c r="K28" s="54"/>
      <c r="L28" s="4"/>
      <c r="M28" s="4"/>
      <c r="N28" s="28"/>
      <c r="O28" s="28"/>
      <c r="P28" s="28"/>
      <c r="Q28" s="28"/>
      <c r="R28" s="28"/>
      <c r="S28" s="28"/>
      <c r="T28" s="28"/>
      <c r="U28" s="28"/>
      <c r="V28" s="29"/>
    </row>
    <row r="29" spans="1:22" ht="16.2" customHeight="1" thickBot="1" x14ac:dyDescent="0.35">
      <c r="A29" s="36"/>
      <c r="B29" s="52"/>
      <c r="C29" s="53"/>
      <c r="D29" s="53"/>
      <c r="E29" s="53"/>
      <c r="F29" s="53"/>
      <c r="G29" s="53"/>
      <c r="H29" s="53"/>
      <c r="I29" s="53"/>
      <c r="J29" s="53"/>
      <c r="K29" s="54"/>
      <c r="L29" s="4"/>
      <c r="M29" s="4"/>
      <c r="N29" s="28"/>
      <c r="O29" s="28"/>
      <c r="P29" s="28"/>
      <c r="Q29" s="28"/>
      <c r="R29" s="28"/>
      <c r="S29" s="28"/>
      <c r="T29" s="28"/>
      <c r="U29" s="28"/>
      <c r="V29" s="29"/>
    </row>
    <row r="30" spans="1:22" ht="24.6" customHeight="1" thickBot="1" x14ac:dyDescent="0.35">
      <c r="A30" s="36"/>
      <c r="B30" s="42" t="s">
        <v>31</v>
      </c>
      <c r="C30" s="43"/>
      <c r="D30" s="43"/>
      <c r="E30" s="43"/>
      <c r="F30" s="43"/>
      <c r="G30" s="43"/>
      <c r="H30" s="43"/>
      <c r="I30" s="43"/>
      <c r="J30" s="43"/>
      <c r="K30" s="44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/>
    </row>
    <row r="31" spans="1:22" ht="8.4" customHeight="1" thickTop="1" thickBot="1" x14ac:dyDescent="0.3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9"/>
    </row>
    <row r="32" spans="1:22" ht="15" thickTop="1" x14ac:dyDescent="0.3"/>
    <row r="35" spans="4:4" x14ac:dyDescent="0.3">
      <c r="D35" s="1"/>
    </row>
    <row r="39" spans="4:4" ht="15.75" customHeight="1" x14ac:dyDescent="0.3"/>
  </sheetData>
  <mergeCells count="35">
    <mergeCell ref="A1:A2"/>
    <mergeCell ref="B1:B2"/>
    <mergeCell ref="C1:C2"/>
    <mergeCell ref="D1:D2"/>
    <mergeCell ref="E1:G1"/>
    <mergeCell ref="M14:N14"/>
    <mergeCell ref="H1:K1"/>
    <mergeCell ref="M1:Q1"/>
    <mergeCell ref="M3:N3"/>
    <mergeCell ref="M4:N4"/>
    <mergeCell ref="M5:N5"/>
    <mergeCell ref="M6:N6"/>
    <mergeCell ref="M7:N7"/>
    <mergeCell ref="M8:N8"/>
    <mergeCell ref="M10:N10"/>
    <mergeCell ref="P10:R10"/>
    <mergeCell ref="M12:Q12"/>
    <mergeCell ref="M15:N15"/>
    <mergeCell ref="M16:N16"/>
    <mergeCell ref="M17:N17"/>
    <mergeCell ref="O19:O20"/>
    <mergeCell ref="P19:P20"/>
    <mergeCell ref="R19:R20"/>
    <mergeCell ref="B26:K29"/>
    <mergeCell ref="S19:S20"/>
    <mergeCell ref="T19:T20"/>
    <mergeCell ref="U19:U20"/>
    <mergeCell ref="M21:N21"/>
    <mergeCell ref="M22:N22"/>
    <mergeCell ref="Q19:Q20"/>
    <mergeCell ref="B30:K30"/>
    <mergeCell ref="M23:N23"/>
    <mergeCell ref="M24:N24"/>
    <mergeCell ref="M26:N26"/>
    <mergeCell ref="B24:C24"/>
  </mergeCells>
  <hyperlinks>
    <hyperlink ref="B30" r:id="rId1"/>
  </hyperlinks>
  <pageMargins left="0.7" right="0.7" top="0.75" bottom="0.75" header="0.3" footer="0.3"/>
  <pageSetup paperSize="9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Gage R&amp;R Wordsheet by Muelaner</vt:lpstr>
    </vt:vector>
  </TitlesOfParts>
  <Manager/>
  <Company/>
  <LinksUpToDate>false</LinksUpToDate>
  <SharedDoc>false</SharedDoc>
  <HyperlinkBase>www.muelaner.com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Gage Repeatability and Reproducibility Example</dc:title>
  <dc:subject>Measurement Systems Analysis</dc:subject>
  <dc:creator/>
  <dc:description>All rights reserved. This worksheet and the Gage R&amp;R method it contains may be used freely for personal and business use and may be redistributed by any means provided this statement is included together with a link to the original source. Furthermore any webpage containing a link to a copy of this worksheet or a deriviative of it must contain a prominant link to the original source. The link to be used for the original source is: www.muelaner.com/quality-assurance/gage-r-and-r-excel/</dc:description>
  <cp:lastModifiedBy/>
  <dcterms:created xsi:type="dcterms:W3CDTF">2006-09-16T00:00:00Z</dcterms:created>
  <dcterms:modified xsi:type="dcterms:W3CDTF">2014-11-10T12:48:49Z</dcterms:modified>
</cp:coreProperties>
</file>